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ЭтаКнига" defaultThemeVersion="124226"/>
  <bookViews>
    <workbookView xWindow="0" yWindow="0" windowWidth="15150" windowHeight="12015"/>
  </bookViews>
  <sheets>
    <sheet name="РНЦ " sheetId="4" r:id="rId1"/>
  </sheets>
  <definedNames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Заказчик" localSheetId="0">#REF!</definedName>
    <definedName name="Заказчик">#REF!</definedName>
    <definedName name="Инвестор" localSheetId="0">#REF!</definedName>
    <definedName name="Инвестор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_xlnm.Print_Area" localSheetId="0">'РНЦ '!$A$1:$V$50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оставил" localSheetId="0">#REF!</definedName>
    <definedName name="Составил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Территориальная_поправка_к_ТЕР" localSheetId="0">#REF!</definedName>
    <definedName name="Территориальная_поправка_к_ТЕ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</definedNames>
  <calcPr calcId="162913" refMode="R1C1" fullPrecision="0"/>
</workbook>
</file>

<file path=xl/calcChain.xml><?xml version="1.0" encoding="utf-8"?>
<calcChain xmlns="http://schemas.openxmlformats.org/spreadsheetml/2006/main">
  <c r="G44" i="4" l="1"/>
  <c r="E31" i="4"/>
  <c r="F31" i="4"/>
  <c r="G31" i="4"/>
  <c r="D44" i="4"/>
  <c r="H43" i="4"/>
  <c r="H42" i="4"/>
  <c r="H44" i="4" s="1"/>
  <c r="H34" i="4"/>
  <c r="H33" i="4"/>
  <c r="P31" i="4"/>
  <c r="H29" i="4"/>
  <c r="H30" i="4"/>
  <c r="H28" i="4"/>
  <c r="G30" i="4"/>
  <c r="G29" i="4"/>
  <c r="G28" i="4"/>
  <c r="U38" i="4" l="1"/>
  <c r="K31" i="4" l="1"/>
  <c r="L31" i="4"/>
  <c r="M31" i="4"/>
  <c r="M36" i="4" s="1"/>
  <c r="N31" i="4"/>
  <c r="N36" i="4" s="1"/>
  <c r="K35" i="4"/>
  <c r="L35" i="4"/>
  <c r="M35" i="4"/>
  <c r="N35" i="4"/>
  <c r="K36" i="4"/>
  <c r="L36" i="4" l="1"/>
  <c r="I35" i="4"/>
  <c r="J35" i="4"/>
  <c r="O35" i="4"/>
  <c r="P35" i="4"/>
  <c r="Q35" i="4"/>
  <c r="D35" i="4"/>
  <c r="D31" i="4"/>
  <c r="D36" i="4" s="1"/>
  <c r="O31" i="4" l="1"/>
  <c r="O36" i="4" s="1"/>
  <c r="P36" i="4"/>
  <c r="Q31" i="4"/>
  <c r="Q36" i="4" s="1"/>
  <c r="I31" i="4"/>
  <c r="I36" i="4" s="1"/>
  <c r="H35" i="4"/>
  <c r="J31" i="4"/>
  <c r="J36" i="4" s="1"/>
  <c r="H31" i="4" l="1"/>
  <c r="H36" i="4" s="1"/>
  <c r="H40" i="4" s="1"/>
  <c r="G36" i="4" l="1"/>
  <c r="F36" i="4"/>
  <c r="E36" i="4"/>
  <c r="F44" i="4" l="1"/>
  <c r="E44" i="4"/>
  <c r="T38" i="4" l="1"/>
  <c r="V38" i="4"/>
  <c r="S38" i="4"/>
</calcChain>
</file>

<file path=xl/sharedStrings.xml><?xml version="1.0" encoding="utf-8"?>
<sst xmlns="http://schemas.openxmlformats.org/spreadsheetml/2006/main" count="94" uniqueCount="80">
  <si>
    <t>№п/п</t>
  </si>
  <si>
    <t>Наименование смет</t>
  </si>
  <si>
    <t xml:space="preserve">№ смет </t>
  </si>
  <si>
    <t>ЭММ</t>
  </si>
  <si>
    <t>ОЗП</t>
  </si>
  <si>
    <t>НР</t>
  </si>
  <si>
    <t>СП</t>
  </si>
  <si>
    <t>Оборудование поставки подрядчика</t>
  </si>
  <si>
    <t>Зимнее удорожание</t>
  </si>
  <si>
    <t>Непредвиденные работы и затраты</t>
  </si>
  <si>
    <t>Всего с НДС</t>
  </si>
  <si>
    <t>Стоимость чел. часа рабочих</t>
  </si>
  <si>
    <t>Исходные данные:</t>
  </si>
  <si>
    <t>Лимитированные затраты:</t>
  </si>
  <si>
    <t xml:space="preserve">Временные здания </t>
  </si>
  <si>
    <t xml:space="preserve"> КВЛ без учета НДС</t>
  </si>
  <si>
    <t>Временные здания и сооружения -</t>
  </si>
  <si>
    <t xml:space="preserve"> Начальник ОКС У-ИГЭС</t>
  </si>
  <si>
    <t>/_______/</t>
  </si>
  <si>
    <t>ИЦС (квартал, год)</t>
  </si>
  <si>
    <t>СМР + оборудование</t>
  </si>
  <si>
    <t>Стоимость  в базовых ценах (в ценах 2001 г)</t>
  </si>
  <si>
    <t>Всего</t>
  </si>
  <si>
    <t>в том числе</t>
  </si>
  <si>
    <t>Материалы поставки заказчика</t>
  </si>
  <si>
    <t>Оборудование поставкип заказчика</t>
  </si>
  <si>
    <t>Стоимость работ подрядчика в текущей цене</t>
  </si>
  <si>
    <t>Материалы</t>
  </si>
  <si>
    <t>Прочие</t>
  </si>
  <si>
    <t>Всего прочие:</t>
  </si>
  <si>
    <t>Итого начальная стоимость:</t>
  </si>
  <si>
    <t>Оборудование поставки заказчика</t>
  </si>
  <si>
    <t xml:space="preserve">в руб. </t>
  </si>
  <si>
    <r>
      <t xml:space="preserve">                                                                                              </t>
    </r>
    <r>
      <rPr>
        <b/>
        <i/>
        <u/>
        <sz val="11"/>
        <color theme="1"/>
        <rFont val="Times New Roman"/>
        <family val="1"/>
        <charset val="204"/>
      </rPr>
      <t>Справочно:</t>
    </r>
  </si>
  <si>
    <t xml:space="preserve"> Экономист ОКС У-ИГЭС</t>
  </si>
  <si>
    <t>Всего СМР + оборудование</t>
  </si>
  <si>
    <t xml:space="preserve">Индекс на оборудование </t>
  </si>
  <si>
    <t>А.В. Стасенко</t>
  </si>
  <si>
    <t>Примечание: Расчет за выполненные непредвиденные работы производится с предоставлением согласованной подрядчиком и утвержденной заказчиком сметы.</t>
  </si>
  <si>
    <t>Н.Н. Татаринцева</t>
  </si>
  <si>
    <t>Подрядчик:</t>
  </si>
  <si>
    <t>Заказчик:</t>
  </si>
  <si>
    <t xml:space="preserve">Директор Усть-Илимской ГЭС </t>
  </si>
  <si>
    <t>(филиала ООО «ЕвроСибЭнерго-Гидрогенерация»),</t>
  </si>
  <si>
    <t>действующий на основании</t>
  </si>
  <si>
    <t>доверенности №52 от 01.04.2022г</t>
  </si>
  <si>
    <t>_______________А.А.Карпачев</t>
  </si>
  <si>
    <t>М.П.</t>
  </si>
  <si>
    <t xml:space="preserve">Стоимость работ  подрядчика с учетом скидки </t>
  </si>
  <si>
    <t xml:space="preserve">Коэффициент конкурсного снижения </t>
  </si>
  <si>
    <t>Всего с коэффициентом конкурсного снижения</t>
  </si>
  <si>
    <t>НДС 20%</t>
  </si>
  <si>
    <t>Расчет договорной стоимости работ</t>
  </si>
  <si>
    <t>Директор</t>
  </si>
  <si>
    <t>Устава</t>
  </si>
  <si>
    <t xml:space="preserve">________________ </t>
  </si>
  <si>
    <t>«____» ___________ 2024г.</t>
  </si>
  <si>
    <t xml:space="preserve">на выполнение строительно-монтажных, пусконаладочных работ и поставка оборудования </t>
  </si>
  <si>
    <t>по объекту "Комплексная система безопасности. Инв. № 00491684. Модернизация комплексной системы безопасности. 3 этап"</t>
  </si>
  <si>
    <t>Система периметральной охранной сигнализации. Система контроля доступа на территорию.</t>
  </si>
  <si>
    <t>ЛСР 02-01-01</t>
  </si>
  <si>
    <t>Система охранная телевизионная наружная</t>
  </si>
  <si>
    <t>ЛСР 02-01-02</t>
  </si>
  <si>
    <t>Система охранного освещения</t>
  </si>
  <si>
    <t>ЛСР 02-01-03</t>
  </si>
  <si>
    <t>Пусконаладочные работы. Система периметральной охранной сигнализации. Система контроля доступа на территорию.</t>
  </si>
  <si>
    <t>ЛСР 09-01-01</t>
  </si>
  <si>
    <t>Пусконаладочные работы. Система охранная телевизионная наружная</t>
  </si>
  <si>
    <t>ЛСР 09-01-02</t>
  </si>
  <si>
    <t>Непредвиденные затраты -</t>
  </si>
  <si>
    <t xml:space="preserve">Зимнее удорожание - </t>
  </si>
  <si>
    <t xml:space="preserve">Индекс на материалы 4 кв.2023 </t>
  </si>
  <si>
    <t>Индекс-дефлятор на материалы и ЭММ на 3 кв 2024 год</t>
  </si>
  <si>
    <r>
      <rPr>
        <b/>
        <sz val="11"/>
        <color theme="1"/>
        <rFont val="Times New Roman"/>
        <family val="1"/>
        <charset val="204"/>
      </rPr>
      <t xml:space="preserve">Составлена в ценах по состоянию </t>
    </r>
    <r>
      <rPr>
        <b/>
        <sz val="10"/>
        <color theme="1"/>
        <rFont val="Times New Roman"/>
        <family val="1"/>
        <charset val="204"/>
      </rPr>
      <t>на</t>
    </r>
    <r>
      <rPr>
        <u/>
        <sz val="10"/>
        <color theme="1"/>
        <rFont val="Times New Roman"/>
        <family val="1"/>
        <charset val="204"/>
      </rPr>
      <t xml:space="preserve"> 4 кв. 2023</t>
    </r>
  </si>
  <si>
    <t>4 кв.2023</t>
  </si>
  <si>
    <t>от 4 кв.2023 - 1,99%</t>
  </si>
  <si>
    <t>20%</t>
  </si>
  <si>
    <t>Приложение №2 к договору №______________ от "_____" __________ 2024г.</t>
  </si>
  <si>
    <t>ОБРАЗЕЦ</t>
  </si>
  <si>
    <r>
      <rPr>
        <b/>
        <sz val="10"/>
        <rFont val="Times New Roman"/>
        <family val="1"/>
        <charset val="204"/>
      </rPr>
      <t>Основание:</t>
    </r>
    <r>
      <rPr>
        <sz val="10"/>
        <rFont val="Times New Roman"/>
        <family val="1"/>
        <charset val="204"/>
      </rPr>
      <t xml:space="preserve">  «Комплексная система безопасности. Инв. № 00491684. Модернизация комплексной системы безопасности. 3 этап», шифр 6КС-2022, разработана ООО "Фаворит-2000"., г. Иркутск, 2022 г. Приказ об утверждении № 239  от 12.05.2023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</si>
</sst>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#,##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u/>
      <sz val="10"/>
      <color theme="1"/>
      <name val="Times New Roman"/>
      <family val="1"/>
      <charset val="204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0" fillId="0" borderId="0"/>
    <xf numFmtId="0" fontId="7" fillId="0" borderId="1">
      <alignment horizontal="center"/>
    </xf>
    <xf numFmtId="0" fontId="10" fillId="0" borderId="0">
      <alignment vertical="top"/>
    </xf>
    <xf numFmtId="0" fontId="7" fillId="0" borderId="1">
      <alignment horizontal="center"/>
    </xf>
    <xf numFmtId="0" fontId="7" fillId="0" borderId="0">
      <alignment vertical="top"/>
    </xf>
    <xf numFmtId="0" fontId="10" fillId="0" borderId="0"/>
    <xf numFmtId="0" fontId="7" fillId="0" borderId="0">
      <alignment horizontal="right" vertical="top" wrapText="1"/>
    </xf>
    <xf numFmtId="0" fontId="7" fillId="0" borderId="0"/>
    <xf numFmtId="0" fontId="10" fillId="0" borderId="0"/>
    <xf numFmtId="0" fontId="10" fillId="0" borderId="0"/>
    <xf numFmtId="0" fontId="7" fillId="0" borderId="0"/>
    <xf numFmtId="0" fontId="10" fillId="0" borderId="0"/>
    <xf numFmtId="0" fontId="10" fillId="0" borderId="0"/>
    <xf numFmtId="0" fontId="7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7" fillId="0" borderId="0"/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 wrapText="1"/>
    </xf>
    <xf numFmtId="0" fontId="10" fillId="0" borderId="0"/>
    <xf numFmtId="0" fontId="7" fillId="0" borderId="0">
      <alignment horizontal="center"/>
    </xf>
    <xf numFmtId="0" fontId="7" fillId="0" borderId="0">
      <alignment horizontal="left" vertical="top"/>
    </xf>
    <xf numFmtId="0" fontId="7" fillId="0" borderId="0"/>
    <xf numFmtId="0" fontId="20" fillId="0" borderId="0"/>
    <xf numFmtId="0" fontId="22" fillId="0" borderId="0"/>
  </cellStyleXfs>
  <cellXfs count="7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 applyAlignment="1">
      <alignment horizontal="center" vertical="center" wrapText="1"/>
    </xf>
    <xf numFmtId="0" fontId="1" fillId="2" borderId="0" xfId="0" applyFont="1" applyFill="1"/>
    <xf numFmtId="0" fontId="6" fillId="2" borderId="0" xfId="0" applyFont="1" applyFill="1" applyBorder="1"/>
    <xf numFmtId="0" fontId="6" fillId="2" borderId="0" xfId="0" applyFont="1" applyFill="1" applyBorder="1" applyAlignment="1"/>
    <xf numFmtId="0" fontId="14" fillId="2" borderId="0" xfId="0" applyFont="1" applyFill="1" applyBorder="1"/>
    <xf numFmtId="0" fontId="14" fillId="2" borderId="0" xfId="0" applyFont="1" applyFill="1" applyBorder="1" applyAlignment="1"/>
    <xf numFmtId="10" fontId="6" fillId="2" borderId="0" xfId="0" applyNumberFormat="1" applyFont="1" applyFill="1" applyBorder="1" applyAlignment="1">
      <alignment horizontal="right"/>
    </xf>
    <xf numFmtId="0" fontId="18" fillId="2" borderId="0" xfId="0" applyFont="1" applyFill="1" applyBorder="1"/>
    <xf numFmtId="0" fontId="19" fillId="2" borderId="0" xfId="0" applyFont="1" applyFill="1" applyBorder="1"/>
    <xf numFmtId="9" fontId="6" fillId="2" borderId="0" xfId="0" applyNumberFormat="1" applyFont="1" applyFill="1" applyBorder="1" applyAlignment="1">
      <alignment horizontal="right"/>
    </xf>
    <xf numFmtId="164" fontId="6" fillId="2" borderId="0" xfId="0" applyNumberFormat="1" applyFont="1" applyFill="1" applyBorder="1" applyAlignment="1">
      <alignment horizontal="right"/>
    </xf>
    <xf numFmtId="0" fontId="4" fillId="2" borderId="0" xfId="0" applyFont="1" applyFill="1" applyBorder="1"/>
    <xf numFmtId="0" fontId="1" fillId="2" borderId="0" xfId="0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/>
    <xf numFmtId="14" fontId="8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/>
    <xf numFmtId="3" fontId="5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/>
    <xf numFmtId="0" fontId="7" fillId="2" borderId="0" xfId="0" applyFont="1" applyFill="1" applyBorder="1" applyAlignment="1">
      <alignment horizontal="left"/>
    </xf>
    <xf numFmtId="3" fontId="1" fillId="2" borderId="0" xfId="0" applyNumberFormat="1" applyFont="1" applyFill="1" applyAlignment="1">
      <alignment horizontal="center" wrapText="1"/>
    </xf>
    <xf numFmtId="0" fontId="9" fillId="2" borderId="0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3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/>
    <xf numFmtId="3" fontId="1" fillId="2" borderId="0" xfId="0" applyNumberFormat="1" applyFont="1" applyFill="1" applyAlignment="1">
      <alignment horizontal="center" vertical="distributed" wrapText="1"/>
    </xf>
    <xf numFmtId="0" fontId="1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21" fillId="2" borderId="0" xfId="0" applyFont="1" applyFill="1"/>
    <xf numFmtId="0" fontId="16" fillId="2" borderId="0" xfId="0" applyFont="1" applyFill="1" applyAlignment="1"/>
    <xf numFmtId="0" fontId="2" fillId="2" borderId="0" xfId="0" applyFont="1" applyFill="1"/>
    <xf numFmtId="0" fontId="5" fillId="2" borderId="0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 vertical="center" wrapText="1"/>
    </xf>
    <xf numFmtId="0" fontId="0" fillId="2" borderId="0" xfId="0" applyFill="1"/>
    <xf numFmtId="0" fontId="11" fillId="0" borderId="0" xfId="27" applyFont="1"/>
    <xf numFmtId="1" fontId="11" fillId="0" borderId="0" xfId="27" applyNumberFormat="1" applyFont="1" applyBorder="1" applyAlignment="1">
      <alignment horizontal="right"/>
    </xf>
    <xf numFmtId="0" fontId="8" fillId="0" borderId="0" xfId="27" applyFont="1"/>
    <xf numFmtId="0" fontId="8" fillId="0" borderId="0" xfId="0" applyFont="1" applyAlignment="1">
      <alignment horizontal="right"/>
    </xf>
    <xf numFmtId="0" fontId="1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4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/>
    <xf numFmtId="4" fontId="1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3" fontId="1" fillId="2" borderId="0" xfId="0" applyNumberFormat="1" applyFont="1" applyFill="1" applyAlignment="1">
      <alignment horizontal="center" vertical="distributed" wrapText="1"/>
    </xf>
    <xf numFmtId="0" fontId="1" fillId="2" borderId="1" xfId="0" applyFont="1" applyFill="1" applyBorder="1" applyAlignment="1">
      <alignment horizontal="right"/>
    </xf>
    <xf numFmtId="0" fontId="1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/>
    </xf>
    <xf numFmtId="0" fontId="15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 vertical="center" wrapText="1"/>
    </xf>
    <xf numFmtId="0" fontId="15" fillId="2" borderId="1" xfId="0" applyFont="1" applyFill="1" applyBorder="1" applyAlignment="1">
      <alignment horizontal="center" vertical="center" wrapText="1"/>
    </xf>
    <xf numFmtId="10" fontId="14" fillId="2" borderId="0" xfId="0" applyNumberFormat="1" applyFont="1" applyFill="1" applyBorder="1" applyAlignment="1">
      <alignment horizontal="left"/>
    </xf>
    <xf numFmtId="0" fontId="14" fillId="2" borderId="0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7" fillId="2" borderId="0" xfId="0" applyFont="1" applyFill="1" applyAlignment="1">
      <alignment horizontal="left" vertical="center" wrapText="1"/>
    </xf>
  </cellXfs>
  <cellStyles count="28"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26"/>
    <cellStyle name="Обычный_Протокол согл дог цены - Приложение 1.1" xfId="27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Титул" xfId="23"/>
    <cellStyle name="Хвост" xfId="24"/>
    <cellStyle name="Экспертиза" xfId="2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0000"/>
    <pageSetUpPr fitToPage="1"/>
  </sheetPr>
  <dimension ref="A1:V97"/>
  <sheetViews>
    <sheetView showZeros="0" tabSelected="1" view="pageBreakPreview" zoomScale="70" zoomScaleNormal="70" zoomScaleSheetLayoutView="70" workbookViewId="0">
      <selection activeCell="D24" sqref="D24:D25"/>
    </sheetView>
  </sheetViews>
  <sheetFormatPr defaultRowHeight="15" outlineLevelRow="1" outlineLevelCol="1" x14ac:dyDescent="0.25"/>
  <cols>
    <col min="1" max="1" width="6" style="5" customWidth="1"/>
    <col min="2" max="2" width="45.28515625" style="5" customWidth="1"/>
    <col min="3" max="3" width="17.42578125" style="5" customWidth="1"/>
    <col min="4" max="4" width="12.42578125" style="5" customWidth="1"/>
    <col min="5" max="5" width="11.5703125" style="5" customWidth="1"/>
    <col min="6" max="6" width="12.140625" style="5" customWidth="1"/>
    <col min="7" max="7" width="14" style="5" customWidth="1"/>
    <col min="8" max="8" width="15.7109375" style="5" customWidth="1"/>
    <col min="9" max="9" width="10.7109375" style="5" customWidth="1" outlineLevel="1"/>
    <col min="10" max="10" width="10.28515625" style="5" customWidth="1" outlineLevel="1"/>
    <col min="11" max="11" width="12.28515625" style="5" customWidth="1"/>
    <col min="12" max="12" width="11.7109375" style="5" customWidth="1" outlineLevel="1"/>
    <col min="13" max="13" width="12.140625" style="5" customWidth="1" outlineLevel="1"/>
    <col min="14" max="14" width="8.140625" style="5" customWidth="1" outlineLevel="1"/>
    <col min="15" max="15" width="10.7109375" style="5" customWidth="1" outlineLevel="1"/>
    <col min="16" max="16" width="14.28515625" style="5" customWidth="1"/>
    <col min="17" max="17" width="11.28515625" style="5" customWidth="1"/>
    <col min="18" max="18" width="14.42578125" style="5" customWidth="1"/>
    <col min="19" max="19" width="12.7109375" style="5" customWidth="1"/>
    <col min="20" max="20" width="12.28515625" style="5" customWidth="1"/>
    <col min="21" max="21" width="13.42578125" style="5" customWidth="1"/>
    <col min="22" max="22" width="11.85546875" style="5" customWidth="1"/>
    <col min="23" max="16384" width="9.140625" style="5"/>
  </cols>
  <sheetData>
    <row r="1" spans="1:22" x14ac:dyDescent="0.25">
      <c r="B1" s="5" t="s">
        <v>78</v>
      </c>
    </row>
    <row r="2" spans="1:22" s="45" customFormat="1" x14ac:dyDescent="0.25">
      <c r="A2" s="69" t="s">
        <v>77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53"/>
    </row>
    <row r="3" spans="1:22" s="45" customFormat="1" x14ac:dyDescent="0.25">
      <c r="A3" s="46" t="s">
        <v>40</v>
      </c>
      <c r="V3" s="47" t="s">
        <v>41</v>
      </c>
    </row>
    <row r="4" spans="1:22" s="45" customFormat="1" x14ac:dyDescent="0.25">
      <c r="A4" s="48" t="s">
        <v>53</v>
      </c>
      <c r="V4" s="49" t="s">
        <v>42</v>
      </c>
    </row>
    <row r="5" spans="1:22" s="45" customFormat="1" x14ac:dyDescent="0.25">
      <c r="A5" s="48"/>
      <c r="V5" s="49" t="s">
        <v>43</v>
      </c>
    </row>
    <row r="6" spans="1:22" s="45" customFormat="1" x14ac:dyDescent="0.25">
      <c r="A6" s="50" t="s">
        <v>44</v>
      </c>
      <c r="V6" s="49" t="s">
        <v>44</v>
      </c>
    </row>
    <row r="7" spans="1:22" s="45" customFormat="1" x14ac:dyDescent="0.25">
      <c r="A7" s="50" t="s">
        <v>54</v>
      </c>
      <c r="V7" s="59" t="s">
        <v>45</v>
      </c>
    </row>
    <row r="8" spans="1:22" s="45" customFormat="1" x14ac:dyDescent="0.25">
      <c r="A8" s="50" t="s">
        <v>55</v>
      </c>
      <c r="V8" s="49" t="s">
        <v>46</v>
      </c>
    </row>
    <row r="9" spans="1:22" s="45" customFormat="1" x14ac:dyDescent="0.25">
      <c r="A9" s="51" t="s">
        <v>56</v>
      </c>
      <c r="V9" s="49" t="s">
        <v>56</v>
      </c>
    </row>
    <row r="10" spans="1:22" s="45" customFormat="1" x14ac:dyDescent="0.25">
      <c r="A10" s="48" t="s">
        <v>47</v>
      </c>
      <c r="V10" s="52" t="s">
        <v>47</v>
      </c>
    </row>
    <row r="11" spans="1:22" ht="18.600000000000001" customHeight="1" x14ac:dyDescent="0.25">
      <c r="A11" s="73" t="s">
        <v>52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</row>
    <row r="12" spans="1:22" ht="18.600000000000001" customHeight="1" x14ac:dyDescent="0.25">
      <c r="A12" s="74" t="s">
        <v>57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</row>
    <row r="13" spans="1:22" ht="15" customHeight="1" x14ac:dyDescent="0.25">
      <c r="A13" s="74" t="s">
        <v>58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</row>
    <row r="14" spans="1:22" x14ac:dyDescent="0.25">
      <c r="A14" s="77" t="s">
        <v>79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</row>
    <row r="15" spans="1:22" ht="15" customHeight="1" x14ac:dyDescent="0.3">
      <c r="A15" s="38" t="s">
        <v>12</v>
      </c>
      <c r="B15" s="6"/>
      <c r="C15" s="7"/>
      <c r="D15" s="7"/>
      <c r="E15" s="7"/>
      <c r="F15" s="7"/>
      <c r="G15" s="7"/>
      <c r="H15" s="39"/>
      <c r="I15" s="39"/>
      <c r="J15" s="39"/>
      <c r="K15" s="39"/>
    </row>
    <row r="16" spans="1:22" ht="16.5" customHeight="1" x14ac:dyDescent="0.25">
      <c r="A16" s="8" t="s">
        <v>11</v>
      </c>
      <c r="B16" s="8"/>
      <c r="C16" s="9" t="s">
        <v>74</v>
      </c>
      <c r="D16" s="9"/>
      <c r="E16" s="36"/>
      <c r="F16" s="36"/>
      <c r="G16" s="36"/>
      <c r="H16" s="40"/>
    </row>
    <row r="17" spans="1:22" ht="15.75" customHeight="1" x14ac:dyDescent="0.25">
      <c r="A17" s="8" t="s">
        <v>19</v>
      </c>
      <c r="B17" s="8"/>
      <c r="C17" s="68"/>
      <c r="D17" s="68"/>
      <c r="E17" s="36"/>
      <c r="F17" s="36"/>
      <c r="G17" s="36"/>
      <c r="H17" s="38" t="s">
        <v>13</v>
      </c>
    </row>
    <row r="18" spans="1:22" ht="18" customHeight="1" x14ac:dyDescent="0.25">
      <c r="A18" s="57" t="s">
        <v>71</v>
      </c>
      <c r="B18" s="57"/>
      <c r="C18" s="68">
        <v>9.3800000000000008</v>
      </c>
      <c r="D18" s="68"/>
      <c r="E18" s="36"/>
      <c r="F18" s="36"/>
      <c r="G18" s="36"/>
      <c r="H18" s="8" t="s">
        <v>16</v>
      </c>
      <c r="I18" s="38"/>
      <c r="J18" s="38"/>
      <c r="M18" s="38"/>
      <c r="N18" s="6"/>
      <c r="O18" s="6"/>
    </row>
    <row r="19" spans="1:22" ht="16.899999999999999" customHeight="1" x14ac:dyDescent="0.25">
      <c r="A19" s="8" t="s">
        <v>36</v>
      </c>
      <c r="B19" s="8"/>
      <c r="C19" s="68">
        <v>6.47</v>
      </c>
      <c r="D19" s="68"/>
      <c r="E19" s="37"/>
      <c r="F19" s="37"/>
      <c r="G19" s="37"/>
      <c r="H19" s="8" t="s">
        <v>70</v>
      </c>
      <c r="I19" s="6"/>
      <c r="J19" s="6"/>
      <c r="K19" s="6"/>
      <c r="L19" s="10"/>
      <c r="M19" s="10"/>
      <c r="N19" s="10"/>
      <c r="O19" s="10"/>
      <c r="P19" s="10"/>
      <c r="Q19" s="10">
        <v>0</v>
      </c>
    </row>
    <row r="20" spans="1:22" x14ac:dyDescent="0.25">
      <c r="B20" s="6"/>
      <c r="C20" s="67"/>
      <c r="D20" s="68"/>
      <c r="E20" s="36"/>
      <c r="F20" s="36"/>
      <c r="G20" s="36"/>
      <c r="H20" s="11" t="s">
        <v>69</v>
      </c>
      <c r="I20" s="12"/>
      <c r="J20" s="6"/>
      <c r="K20" s="6"/>
      <c r="L20" s="13"/>
      <c r="M20" s="13"/>
      <c r="N20" s="13"/>
      <c r="O20" s="13"/>
      <c r="P20" s="13"/>
      <c r="Q20" s="13">
        <v>0</v>
      </c>
    </row>
    <row r="21" spans="1:22" ht="17.45" customHeight="1" x14ac:dyDescent="0.25">
      <c r="A21" s="8" t="s">
        <v>72</v>
      </c>
      <c r="B21" s="6"/>
      <c r="C21" s="67" t="s">
        <v>75</v>
      </c>
      <c r="D21" s="68"/>
      <c r="E21" s="16"/>
      <c r="F21" s="16"/>
      <c r="G21" s="16"/>
      <c r="I21" s="6"/>
      <c r="J21" s="6"/>
      <c r="K21" s="6"/>
      <c r="L21" s="14"/>
      <c r="M21" s="14"/>
      <c r="N21" s="14"/>
      <c r="O21" s="14"/>
      <c r="P21" s="14"/>
      <c r="Q21" s="14">
        <v>1.4999999999999999E-2</v>
      </c>
    </row>
    <row r="22" spans="1:22" ht="18" customHeight="1" x14ac:dyDescent="0.25">
      <c r="A22" s="15" t="s">
        <v>73</v>
      </c>
      <c r="B22" s="16"/>
      <c r="C22" s="16"/>
      <c r="D22" s="41"/>
      <c r="E22" s="41"/>
      <c r="F22" s="41"/>
      <c r="G22" s="41"/>
      <c r="H22" s="17"/>
      <c r="I22" s="18"/>
      <c r="J22" s="18"/>
      <c r="K22" s="18"/>
      <c r="M22" s="6"/>
      <c r="N22" s="75"/>
      <c r="O22" s="75"/>
      <c r="U22" s="76" t="s">
        <v>32</v>
      </c>
      <c r="V22" s="76"/>
    </row>
    <row r="23" spans="1:22" ht="28.5" customHeight="1" x14ac:dyDescent="0.25">
      <c r="A23" s="62" t="s">
        <v>0</v>
      </c>
      <c r="B23" s="62" t="s">
        <v>1</v>
      </c>
      <c r="C23" s="62" t="s">
        <v>2</v>
      </c>
      <c r="D23" s="62" t="s">
        <v>21</v>
      </c>
      <c r="E23" s="62"/>
      <c r="F23" s="62"/>
      <c r="G23" s="62"/>
      <c r="H23" s="62" t="s">
        <v>26</v>
      </c>
      <c r="I23" s="62"/>
      <c r="J23" s="62"/>
      <c r="K23" s="62"/>
      <c r="L23" s="62"/>
      <c r="M23" s="62"/>
      <c r="N23" s="62"/>
      <c r="O23" s="62"/>
      <c r="P23" s="62"/>
      <c r="Q23" s="62"/>
      <c r="R23" s="62" t="s">
        <v>48</v>
      </c>
      <c r="S23" s="62"/>
      <c r="T23" s="62"/>
      <c r="U23" s="62"/>
      <c r="V23" s="62"/>
    </row>
    <row r="24" spans="1:22" ht="19.149999999999999" customHeight="1" x14ac:dyDescent="0.25">
      <c r="A24" s="62"/>
      <c r="B24" s="62"/>
      <c r="C24" s="62"/>
      <c r="D24" s="62" t="s">
        <v>22</v>
      </c>
      <c r="E24" s="62" t="s">
        <v>23</v>
      </c>
      <c r="F24" s="62"/>
      <c r="G24" s="62"/>
      <c r="H24" s="62" t="s">
        <v>22</v>
      </c>
      <c r="I24" s="62" t="s">
        <v>23</v>
      </c>
      <c r="J24" s="62"/>
      <c r="K24" s="62"/>
      <c r="L24" s="62"/>
      <c r="M24" s="62"/>
      <c r="N24" s="62"/>
      <c r="O24" s="62"/>
      <c r="P24" s="62"/>
      <c r="Q24" s="62"/>
      <c r="R24" s="62" t="s">
        <v>22</v>
      </c>
      <c r="S24" s="70" t="s">
        <v>23</v>
      </c>
      <c r="T24" s="71"/>
      <c r="U24" s="71"/>
      <c r="V24" s="72"/>
    </row>
    <row r="25" spans="1:22" ht="58.5" customHeight="1" x14ac:dyDescent="0.25">
      <c r="A25" s="62"/>
      <c r="B25" s="62"/>
      <c r="C25" s="62"/>
      <c r="D25" s="62"/>
      <c r="E25" s="55" t="s">
        <v>24</v>
      </c>
      <c r="F25" s="55" t="s">
        <v>25</v>
      </c>
      <c r="G25" s="55" t="s">
        <v>7</v>
      </c>
      <c r="H25" s="62"/>
      <c r="I25" s="55" t="s">
        <v>4</v>
      </c>
      <c r="J25" s="55" t="s">
        <v>3</v>
      </c>
      <c r="K25" s="55" t="s">
        <v>27</v>
      </c>
      <c r="L25" s="55" t="s">
        <v>5</v>
      </c>
      <c r="M25" s="55" t="s">
        <v>6</v>
      </c>
      <c r="N25" s="55" t="s">
        <v>14</v>
      </c>
      <c r="O25" s="55" t="s">
        <v>8</v>
      </c>
      <c r="P25" s="55" t="s">
        <v>7</v>
      </c>
      <c r="Q25" s="55" t="s">
        <v>9</v>
      </c>
      <c r="R25" s="62"/>
      <c r="S25" s="55" t="s">
        <v>27</v>
      </c>
      <c r="T25" s="55" t="s">
        <v>8</v>
      </c>
      <c r="U25" s="55" t="s">
        <v>7</v>
      </c>
      <c r="V25" s="55" t="s">
        <v>9</v>
      </c>
    </row>
    <row r="26" spans="1:22" ht="17.25" customHeight="1" x14ac:dyDescent="0.25">
      <c r="A26" s="55">
        <v>1</v>
      </c>
      <c r="B26" s="55">
        <v>2</v>
      </c>
      <c r="C26" s="55">
        <v>3</v>
      </c>
      <c r="D26" s="55">
        <v>4</v>
      </c>
      <c r="E26" s="55">
        <v>5</v>
      </c>
      <c r="F26" s="55">
        <v>6</v>
      </c>
      <c r="G26" s="55">
        <v>7</v>
      </c>
      <c r="H26" s="55">
        <v>8</v>
      </c>
      <c r="I26" s="55">
        <v>6</v>
      </c>
      <c r="J26" s="55">
        <v>7</v>
      </c>
      <c r="K26" s="55">
        <v>9</v>
      </c>
      <c r="L26" s="55">
        <v>10</v>
      </c>
      <c r="M26" s="55">
        <v>11</v>
      </c>
      <c r="N26" s="55">
        <v>12</v>
      </c>
      <c r="O26" s="55">
        <v>10</v>
      </c>
      <c r="P26" s="55">
        <v>11</v>
      </c>
      <c r="Q26" s="55">
        <v>16</v>
      </c>
      <c r="R26" s="55">
        <v>13</v>
      </c>
      <c r="S26" s="55">
        <v>14</v>
      </c>
      <c r="T26" s="55">
        <v>15</v>
      </c>
      <c r="U26" s="55">
        <v>16</v>
      </c>
      <c r="V26" s="55">
        <v>17</v>
      </c>
    </row>
    <row r="27" spans="1:22" ht="15" customHeight="1" x14ac:dyDescent="0.25">
      <c r="A27" s="66" t="s">
        <v>20</v>
      </c>
      <c r="B27" s="66"/>
      <c r="C27" s="66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28"/>
      <c r="Q27" s="28"/>
      <c r="R27" s="42"/>
      <c r="S27" s="42"/>
      <c r="T27" s="42"/>
      <c r="U27" s="42"/>
      <c r="V27" s="42"/>
    </row>
    <row r="28" spans="1:22" ht="37.5" customHeight="1" outlineLevel="1" x14ac:dyDescent="0.25">
      <c r="A28" s="1">
        <v>1</v>
      </c>
      <c r="B28" s="19" t="s">
        <v>59</v>
      </c>
      <c r="C28" s="29" t="s">
        <v>60</v>
      </c>
      <c r="D28" s="3">
        <v>6561401</v>
      </c>
      <c r="E28" s="3">
        <v>2067485</v>
      </c>
      <c r="F28" s="3">
        <v>3899581</v>
      </c>
      <c r="G28" s="3">
        <f>3975082-F28</f>
        <v>75501</v>
      </c>
      <c r="H28" s="3">
        <f>I28+J28+K28+L28+M28+N28+P28</f>
        <v>25931991</v>
      </c>
      <c r="I28" s="3">
        <v>9068998</v>
      </c>
      <c r="J28" s="3">
        <v>1048210</v>
      </c>
      <c r="K28" s="3">
        <v>1420273</v>
      </c>
      <c r="L28" s="3">
        <v>9137901</v>
      </c>
      <c r="M28" s="3">
        <v>4768118</v>
      </c>
      <c r="N28" s="3"/>
      <c r="O28" s="3"/>
      <c r="P28" s="3">
        <v>488491</v>
      </c>
      <c r="Q28" s="3"/>
      <c r="R28" s="3"/>
      <c r="S28" s="3"/>
      <c r="T28" s="3"/>
      <c r="U28" s="3"/>
      <c r="V28" s="3"/>
    </row>
    <row r="29" spans="1:22" ht="50.25" customHeight="1" outlineLevel="1" x14ac:dyDescent="0.25">
      <c r="A29" s="1">
        <v>2</v>
      </c>
      <c r="B29" s="19" t="s">
        <v>61</v>
      </c>
      <c r="C29" s="29" t="s">
        <v>62</v>
      </c>
      <c r="D29" s="3">
        <v>10393049</v>
      </c>
      <c r="E29" s="3">
        <v>2985459</v>
      </c>
      <c r="F29" s="3">
        <v>6820542</v>
      </c>
      <c r="G29" s="3">
        <f>6977901-F29</f>
        <v>157359</v>
      </c>
      <c r="H29" s="3">
        <f t="shared" ref="H29:H30" si="0">I29+J29+K29+L29+M29+N29+P29</f>
        <v>23097079</v>
      </c>
      <c r="I29" s="3">
        <v>8751224</v>
      </c>
      <c r="J29" s="3">
        <v>735802</v>
      </c>
      <c r="K29" s="3">
        <v>1155738</v>
      </c>
      <c r="L29" s="3">
        <v>7530772</v>
      </c>
      <c r="M29" s="3">
        <v>3905427</v>
      </c>
      <c r="N29" s="3"/>
      <c r="O29" s="3"/>
      <c r="P29" s="3">
        <v>1018116</v>
      </c>
      <c r="Q29" s="3"/>
      <c r="R29" s="3"/>
      <c r="S29" s="3"/>
      <c r="T29" s="3"/>
      <c r="U29" s="3"/>
      <c r="V29" s="3"/>
    </row>
    <row r="30" spans="1:22" ht="40.5" customHeight="1" outlineLevel="1" x14ac:dyDescent="0.25">
      <c r="A30" s="1">
        <v>3</v>
      </c>
      <c r="B30" s="19" t="s">
        <v>63</v>
      </c>
      <c r="C30" s="29" t="s">
        <v>64</v>
      </c>
      <c r="D30" s="3">
        <v>1230536</v>
      </c>
      <c r="E30" s="3">
        <v>979098</v>
      </c>
      <c r="F30" s="3">
        <v>9471</v>
      </c>
      <c r="G30" s="3">
        <f>17734-F30</f>
        <v>8263</v>
      </c>
      <c r="H30" s="3">
        <f t="shared" si="0"/>
        <v>7629179</v>
      </c>
      <c r="I30" s="3">
        <v>1855382</v>
      </c>
      <c r="J30" s="3">
        <v>2245605</v>
      </c>
      <c r="K30" s="3">
        <v>268866</v>
      </c>
      <c r="L30" s="3">
        <v>2035907</v>
      </c>
      <c r="M30" s="3">
        <v>1169958</v>
      </c>
      <c r="N30" s="3"/>
      <c r="O30" s="3"/>
      <c r="P30" s="3">
        <v>53461</v>
      </c>
      <c r="Q30" s="3"/>
      <c r="R30" s="3"/>
      <c r="S30" s="3"/>
      <c r="T30" s="3"/>
      <c r="U30" s="3"/>
      <c r="V30" s="3"/>
    </row>
    <row r="31" spans="1:22" ht="21" customHeight="1" x14ac:dyDescent="0.25">
      <c r="A31" s="63" t="s">
        <v>35</v>
      </c>
      <c r="B31" s="63"/>
      <c r="C31" s="63"/>
      <c r="D31" s="21">
        <f>SUM(D28:D30)</f>
        <v>18184986</v>
      </c>
      <c r="E31" s="21">
        <f t="shared" ref="E31:G31" si="1">SUM(E28:E30)</f>
        <v>6032042</v>
      </c>
      <c r="F31" s="21">
        <f t="shared" si="1"/>
        <v>10729594</v>
      </c>
      <c r="G31" s="21">
        <f t="shared" si="1"/>
        <v>241123</v>
      </c>
      <c r="H31" s="21">
        <f t="shared" ref="H31:Q31" si="2">SUM(H28:H30)</f>
        <v>56658249</v>
      </c>
      <c r="I31" s="21">
        <f t="shared" si="2"/>
        <v>19675604</v>
      </c>
      <c r="J31" s="21">
        <f t="shared" si="2"/>
        <v>4029617</v>
      </c>
      <c r="K31" s="21">
        <f t="shared" si="2"/>
        <v>2844877</v>
      </c>
      <c r="L31" s="21">
        <f t="shared" si="2"/>
        <v>18704580</v>
      </c>
      <c r="M31" s="21">
        <f t="shared" si="2"/>
        <v>9843503</v>
      </c>
      <c r="N31" s="21">
        <f t="shared" si="2"/>
        <v>0</v>
      </c>
      <c r="O31" s="21">
        <f t="shared" si="2"/>
        <v>0</v>
      </c>
      <c r="P31" s="21">
        <f t="shared" si="2"/>
        <v>1560068</v>
      </c>
      <c r="Q31" s="21">
        <f t="shared" si="2"/>
        <v>0</v>
      </c>
      <c r="R31" s="21"/>
      <c r="S31" s="21"/>
      <c r="T31" s="21"/>
      <c r="U31" s="21"/>
      <c r="V31" s="21"/>
    </row>
    <row r="32" spans="1:22" x14ac:dyDescent="0.25">
      <c r="A32" s="66" t="s">
        <v>28</v>
      </c>
      <c r="B32" s="66"/>
      <c r="C32" s="66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"/>
      <c r="O32" s="3"/>
      <c r="P32" s="3"/>
      <c r="Q32" s="3"/>
      <c r="R32" s="42"/>
      <c r="S32" s="42"/>
      <c r="T32" s="42"/>
      <c r="U32" s="42"/>
      <c r="V32" s="42"/>
    </row>
    <row r="33" spans="1:22" ht="45" x14ac:dyDescent="0.25">
      <c r="A33" s="1"/>
      <c r="B33" s="2" t="s">
        <v>65</v>
      </c>
      <c r="C33" s="29" t="s">
        <v>66</v>
      </c>
      <c r="D33" s="3">
        <v>20605</v>
      </c>
      <c r="E33" s="3"/>
      <c r="F33" s="3"/>
      <c r="G33" s="3"/>
      <c r="H33" s="3">
        <f>I33+J33+K33+L33+M33+N33+O33+P33+S33</f>
        <v>1559688</v>
      </c>
      <c r="I33" s="3">
        <v>742708</v>
      </c>
      <c r="J33" s="3"/>
      <c r="K33" s="3"/>
      <c r="L33" s="3">
        <v>549605</v>
      </c>
      <c r="M33" s="3">
        <v>267375</v>
      </c>
      <c r="N33" s="3"/>
      <c r="O33" s="3"/>
      <c r="P33" s="3"/>
      <c r="Q33" s="3"/>
      <c r="R33" s="3"/>
      <c r="S33" s="3"/>
      <c r="T33" s="3"/>
      <c r="U33" s="3"/>
      <c r="V33" s="3"/>
    </row>
    <row r="34" spans="1:22" ht="30" x14ac:dyDescent="0.25">
      <c r="A34" s="1"/>
      <c r="B34" s="2" t="s">
        <v>67</v>
      </c>
      <c r="C34" s="29" t="s">
        <v>68</v>
      </c>
      <c r="D34" s="3">
        <v>46535</v>
      </c>
      <c r="E34" s="3"/>
      <c r="F34" s="3"/>
      <c r="G34" s="3"/>
      <c r="H34" s="3">
        <f>I34+J34+K34+L34+M34+N34+S34</f>
        <v>3521608</v>
      </c>
      <c r="I34" s="3">
        <v>1676956</v>
      </c>
      <c r="J34" s="3"/>
      <c r="K34" s="3"/>
      <c r="L34" s="3">
        <v>1240948</v>
      </c>
      <c r="M34" s="3">
        <v>603704</v>
      </c>
      <c r="N34" s="3"/>
      <c r="O34" s="3"/>
      <c r="P34" s="3"/>
      <c r="Q34" s="3"/>
      <c r="R34" s="3"/>
      <c r="S34" s="3"/>
      <c r="T34" s="3"/>
      <c r="U34" s="3"/>
      <c r="V34" s="3"/>
    </row>
    <row r="35" spans="1:22" ht="18" customHeight="1" outlineLevel="1" x14ac:dyDescent="0.25">
      <c r="A35" s="63" t="s">
        <v>29</v>
      </c>
      <c r="B35" s="63"/>
      <c r="C35" s="63"/>
      <c r="D35" s="21">
        <f>SUM(D33:D34)</f>
        <v>67140</v>
      </c>
      <c r="E35" s="21"/>
      <c r="F35" s="21"/>
      <c r="G35" s="21"/>
      <c r="H35" s="21">
        <f t="shared" ref="H35:Q35" si="3">SUM(H33:H34)</f>
        <v>5081296</v>
      </c>
      <c r="I35" s="21">
        <f t="shared" si="3"/>
        <v>2419664</v>
      </c>
      <c r="J35" s="21">
        <f t="shared" si="3"/>
        <v>0</v>
      </c>
      <c r="K35" s="21">
        <f t="shared" si="3"/>
        <v>0</v>
      </c>
      <c r="L35" s="21">
        <f t="shared" si="3"/>
        <v>1790553</v>
      </c>
      <c r="M35" s="21">
        <f t="shared" si="3"/>
        <v>871079</v>
      </c>
      <c r="N35" s="21">
        <f t="shared" si="3"/>
        <v>0</v>
      </c>
      <c r="O35" s="21">
        <f t="shared" si="3"/>
        <v>0</v>
      </c>
      <c r="P35" s="21">
        <f t="shared" si="3"/>
        <v>0</v>
      </c>
      <c r="Q35" s="21">
        <f t="shared" si="3"/>
        <v>0</v>
      </c>
      <c r="R35" s="21"/>
      <c r="S35" s="21"/>
      <c r="T35" s="21"/>
      <c r="U35" s="21"/>
      <c r="V35" s="21"/>
    </row>
    <row r="36" spans="1:22" ht="22.5" customHeight="1" x14ac:dyDescent="0.25">
      <c r="A36" s="65" t="s">
        <v>30</v>
      </c>
      <c r="B36" s="65"/>
      <c r="C36" s="65"/>
      <c r="D36" s="21">
        <f>D31</f>
        <v>18184986</v>
      </c>
      <c r="E36" s="21">
        <f>E31+E35</f>
        <v>6032042</v>
      </c>
      <c r="F36" s="21">
        <f>F31+F35</f>
        <v>10729594</v>
      </c>
      <c r="G36" s="21">
        <f>G31+G35</f>
        <v>241123</v>
      </c>
      <c r="H36" s="21">
        <f>H31+H35</f>
        <v>61739545</v>
      </c>
      <c r="I36" s="21">
        <f>I31+I35</f>
        <v>22095268</v>
      </c>
      <c r="J36" s="21">
        <f t="shared" ref="J36:Q36" si="4">J31</f>
        <v>4029617</v>
      </c>
      <c r="K36" s="21">
        <f t="shared" si="4"/>
        <v>2844877</v>
      </c>
      <c r="L36" s="21">
        <f>L31+L35</f>
        <v>20495133</v>
      </c>
      <c r="M36" s="21">
        <f>M31+M35</f>
        <v>10714582</v>
      </c>
      <c r="N36" s="21">
        <f t="shared" si="4"/>
        <v>0</v>
      </c>
      <c r="O36" s="21">
        <f t="shared" si="4"/>
        <v>0</v>
      </c>
      <c r="P36" s="21">
        <f t="shared" si="4"/>
        <v>1560068</v>
      </c>
      <c r="Q36" s="21">
        <f t="shared" si="4"/>
        <v>0</v>
      </c>
      <c r="R36" s="21"/>
      <c r="S36" s="21"/>
      <c r="T36" s="21"/>
      <c r="U36" s="21"/>
      <c r="V36" s="21"/>
    </row>
    <row r="37" spans="1:22" ht="22.5" customHeight="1" x14ac:dyDescent="0.25">
      <c r="A37" s="44"/>
      <c r="B37" s="19" t="s">
        <v>49</v>
      </c>
      <c r="C37" s="44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56"/>
      <c r="S37" s="21"/>
      <c r="T37" s="21"/>
      <c r="U37" s="21"/>
      <c r="V37" s="21"/>
    </row>
    <row r="38" spans="1:22" ht="22.5" customHeight="1" x14ac:dyDescent="0.25">
      <c r="A38" s="44"/>
      <c r="B38" s="19" t="s">
        <v>50</v>
      </c>
      <c r="C38" s="44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>
        <f>S28+S29+S30</f>
        <v>0</v>
      </c>
      <c r="T38" s="21">
        <f t="shared" ref="T38:V38" si="5">T28+T29+T30</f>
        <v>0</v>
      </c>
      <c r="U38" s="21">
        <f t="shared" si="5"/>
        <v>0</v>
      </c>
      <c r="V38" s="21">
        <f t="shared" si="5"/>
        <v>0</v>
      </c>
    </row>
    <row r="39" spans="1:22" x14ac:dyDescent="0.25">
      <c r="A39" s="30"/>
      <c r="B39" s="54" t="s">
        <v>51</v>
      </c>
      <c r="C39" s="3"/>
      <c r="D39" s="3"/>
      <c r="E39" s="3"/>
      <c r="F39" s="3"/>
      <c r="G39" s="3"/>
      <c r="H39" s="29" t="s">
        <v>76</v>
      </c>
      <c r="I39" s="3"/>
      <c r="J39" s="3"/>
      <c r="K39" s="3"/>
      <c r="L39" s="3"/>
      <c r="M39" s="3"/>
      <c r="N39" s="3"/>
      <c r="O39" s="3"/>
      <c r="P39" s="3"/>
      <c r="Q39" s="3"/>
      <c r="R39" s="58"/>
      <c r="S39" s="3"/>
      <c r="T39" s="3"/>
      <c r="U39" s="3"/>
      <c r="V39" s="3"/>
    </row>
    <row r="40" spans="1:22" x14ac:dyDescent="0.25">
      <c r="A40" s="30"/>
      <c r="B40" s="54" t="s">
        <v>10</v>
      </c>
      <c r="C40" s="3"/>
      <c r="D40" s="3"/>
      <c r="E40" s="3"/>
      <c r="F40" s="3"/>
      <c r="G40" s="3"/>
      <c r="H40" s="20">
        <f>H36*1.2</f>
        <v>74087454</v>
      </c>
      <c r="I40" s="3"/>
      <c r="J40" s="3"/>
      <c r="K40" s="3"/>
      <c r="L40" s="3"/>
      <c r="M40" s="3"/>
      <c r="N40" s="3"/>
      <c r="O40" s="3"/>
      <c r="P40" s="3"/>
      <c r="Q40" s="3"/>
      <c r="R40" s="20"/>
      <c r="S40" s="3"/>
      <c r="T40" s="3"/>
      <c r="U40" s="3"/>
      <c r="V40" s="3"/>
    </row>
    <row r="41" spans="1:22" x14ac:dyDescent="0.25">
      <c r="A41" s="64" t="s">
        <v>33</v>
      </c>
      <c r="B41" s="64"/>
      <c r="C41" s="64"/>
      <c r="D41" s="64"/>
      <c r="E41" s="64"/>
      <c r="F41" s="64"/>
      <c r="G41" s="64"/>
      <c r="H41" s="20"/>
      <c r="I41" s="35"/>
      <c r="J41" s="35"/>
      <c r="K41" s="35"/>
      <c r="L41" s="35"/>
      <c r="M41" s="35"/>
      <c r="N41" s="35"/>
      <c r="O41" s="35"/>
      <c r="P41" s="35"/>
      <c r="Q41" s="35"/>
      <c r="R41" s="20"/>
      <c r="S41" s="43"/>
      <c r="T41" s="43"/>
      <c r="U41" s="43"/>
      <c r="V41" s="43"/>
    </row>
    <row r="42" spans="1:22" x14ac:dyDescent="0.25">
      <c r="A42" s="61" t="s">
        <v>24</v>
      </c>
      <c r="B42" s="61"/>
      <c r="C42" s="61"/>
      <c r="D42" s="61"/>
      <c r="E42" s="61"/>
      <c r="F42" s="61"/>
      <c r="G42" s="22"/>
      <c r="H42" s="31">
        <f>19393006+28003599+9183939</f>
        <v>56580544</v>
      </c>
      <c r="I42" s="23"/>
      <c r="J42" s="23"/>
      <c r="K42" s="23"/>
      <c r="L42" s="23"/>
      <c r="M42" s="23"/>
      <c r="N42" s="23"/>
      <c r="O42" s="23"/>
      <c r="P42" s="23"/>
      <c r="Q42" s="23"/>
      <c r="R42" s="31"/>
      <c r="S42" s="23"/>
      <c r="T42" s="23"/>
      <c r="U42" s="23"/>
      <c r="V42" s="23"/>
    </row>
    <row r="43" spans="1:22" x14ac:dyDescent="0.25">
      <c r="A43" s="61" t="s">
        <v>31</v>
      </c>
      <c r="B43" s="61"/>
      <c r="C43" s="61"/>
      <c r="D43" s="61"/>
      <c r="E43" s="61"/>
      <c r="F43" s="61"/>
      <c r="G43" s="23"/>
      <c r="H43" s="23">
        <f>25230290+44128906+61276</f>
        <v>69420472</v>
      </c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</row>
    <row r="44" spans="1:22" x14ac:dyDescent="0.25">
      <c r="A44" s="30"/>
      <c r="B44" s="32" t="s">
        <v>15</v>
      </c>
      <c r="C44" s="23"/>
      <c r="D44" s="23">
        <f>D36</f>
        <v>18184986</v>
      </c>
      <c r="E44" s="23">
        <f>E36</f>
        <v>6032042</v>
      </c>
      <c r="F44" s="23">
        <f>F36</f>
        <v>10729594</v>
      </c>
      <c r="G44" s="23">
        <f>G36</f>
        <v>241123</v>
      </c>
      <c r="H44" s="23">
        <f>H38+H42+H43</f>
        <v>126001016</v>
      </c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</row>
    <row r="45" spans="1:22" ht="3.75" customHeight="1" x14ac:dyDescent="0.25"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</row>
    <row r="46" spans="1:22" x14ac:dyDescent="0.25">
      <c r="A46" s="5" t="s">
        <v>38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</row>
    <row r="47" spans="1:22" x14ac:dyDescent="0.25"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</row>
    <row r="48" spans="1:22" x14ac:dyDescent="0.25">
      <c r="B48" s="24" t="s">
        <v>17</v>
      </c>
      <c r="C48" s="4" t="s">
        <v>18</v>
      </c>
      <c r="D48" s="60" t="s">
        <v>37</v>
      </c>
      <c r="E48" s="60"/>
      <c r="F48" s="33"/>
      <c r="G48" s="33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</row>
    <row r="49" spans="2:19" x14ac:dyDescent="0.25">
      <c r="B49" s="24"/>
      <c r="C49" s="4"/>
      <c r="D49" s="33"/>
      <c r="E49" s="33"/>
      <c r="F49" s="33"/>
      <c r="G49" s="33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</row>
    <row r="50" spans="2:19" x14ac:dyDescent="0.25">
      <c r="B50" s="24" t="s">
        <v>34</v>
      </c>
      <c r="C50" s="4" t="s">
        <v>18</v>
      </c>
      <c r="D50" s="60" t="s">
        <v>39</v>
      </c>
      <c r="E50" s="60"/>
      <c r="F50" s="33"/>
      <c r="G50" s="33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</row>
    <row r="51" spans="2:19" ht="17.25" customHeight="1" x14ac:dyDescent="0.25">
      <c r="B51" s="25"/>
      <c r="C51" s="4"/>
      <c r="D51" s="26"/>
      <c r="E51" s="26"/>
      <c r="F51" s="26"/>
      <c r="G51" s="26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</row>
    <row r="52" spans="2:19" x14ac:dyDescent="0.25">
      <c r="B52" s="27"/>
      <c r="C52" s="26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</row>
    <row r="53" spans="2:19" x14ac:dyDescent="0.25"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</row>
    <row r="54" spans="2:19" x14ac:dyDescent="0.25"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</row>
    <row r="55" spans="2:19" x14ac:dyDescent="0.25"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</row>
    <row r="56" spans="2:19" x14ac:dyDescent="0.25"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</row>
    <row r="57" spans="2:19" x14ac:dyDescent="0.25"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</row>
    <row r="58" spans="2:19" x14ac:dyDescent="0.25"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</row>
    <row r="59" spans="2:19" x14ac:dyDescent="0.25"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</row>
    <row r="60" spans="2:19" x14ac:dyDescent="0.25"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</row>
    <row r="61" spans="2:19" x14ac:dyDescent="0.25"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</row>
    <row r="62" spans="2:19" x14ac:dyDescent="0.25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</row>
    <row r="63" spans="2:19" x14ac:dyDescent="0.25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</row>
    <row r="64" spans="2:19" x14ac:dyDescent="0.25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</row>
    <row r="65" spans="3:19" x14ac:dyDescent="0.25"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</row>
    <row r="66" spans="3:19" x14ac:dyDescent="0.25"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</row>
    <row r="67" spans="3:19" x14ac:dyDescent="0.25"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</row>
    <row r="68" spans="3:19" x14ac:dyDescent="0.25"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</row>
    <row r="69" spans="3:19" x14ac:dyDescent="0.25"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</row>
    <row r="70" spans="3:19" x14ac:dyDescent="0.25"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</row>
    <row r="71" spans="3:19" x14ac:dyDescent="0.25"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</row>
    <row r="72" spans="3:19" x14ac:dyDescent="0.25"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</row>
    <row r="73" spans="3:19" x14ac:dyDescent="0.25"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</row>
    <row r="74" spans="3:19" x14ac:dyDescent="0.25"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</row>
    <row r="75" spans="3:19" x14ac:dyDescent="0.25"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</row>
    <row r="76" spans="3:19" x14ac:dyDescent="0.25"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</row>
    <row r="77" spans="3:19" x14ac:dyDescent="0.25"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</row>
    <row r="78" spans="3:19" x14ac:dyDescent="0.25"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</row>
    <row r="79" spans="3:19" x14ac:dyDescent="0.25"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</row>
    <row r="80" spans="3:19" x14ac:dyDescent="0.25"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</row>
    <row r="81" spans="3:19" x14ac:dyDescent="0.25"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</row>
    <row r="82" spans="3:19" x14ac:dyDescent="0.25"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</row>
    <row r="83" spans="3:19" x14ac:dyDescent="0.25"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</row>
    <row r="84" spans="3:19" x14ac:dyDescent="0.25"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</row>
    <row r="85" spans="3:19" x14ac:dyDescent="0.25"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</row>
    <row r="86" spans="3:19" x14ac:dyDescent="0.25"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</row>
    <row r="87" spans="3:19" x14ac:dyDescent="0.25"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</row>
    <row r="88" spans="3:19" x14ac:dyDescent="0.25"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</row>
    <row r="89" spans="3:19" x14ac:dyDescent="0.25"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</row>
    <row r="90" spans="3:19" x14ac:dyDescent="0.25"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</row>
    <row r="91" spans="3:19" x14ac:dyDescent="0.25"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</row>
    <row r="92" spans="3:19" x14ac:dyDescent="0.25"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</row>
    <row r="93" spans="3:19" x14ac:dyDescent="0.25"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</row>
    <row r="94" spans="3:19" x14ac:dyDescent="0.25"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</row>
    <row r="95" spans="3:19" x14ac:dyDescent="0.25"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</row>
    <row r="96" spans="3:19" x14ac:dyDescent="0.25"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</row>
    <row r="97" spans="3:19" x14ac:dyDescent="0.25"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</row>
  </sheetData>
  <mergeCells count="34">
    <mergeCell ref="A2:R2"/>
    <mergeCell ref="R23:V23"/>
    <mergeCell ref="R24:R25"/>
    <mergeCell ref="S24:V24"/>
    <mergeCell ref="A11:V11"/>
    <mergeCell ref="A12:V12"/>
    <mergeCell ref="A13:V13"/>
    <mergeCell ref="N22:O22"/>
    <mergeCell ref="U22:V22"/>
    <mergeCell ref="H23:Q23"/>
    <mergeCell ref="C17:D17"/>
    <mergeCell ref="A14:Q14"/>
    <mergeCell ref="I24:Q24"/>
    <mergeCell ref="H24:H25"/>
    <mergeCell ref="C18:D18"/>
    <mergeCell ref="C19:D19"/>
    <mergeCell ref="C20:D20"/>
    <mergeCell ref="D23:G23"/>
    <mergeCell ref="D24:D25"/>
    <mergeCell ref="E24:G24"/>
    <mergeCell ref="C21:D21"/>
    <mergeCell ref="D48:E48"/>
    <mergeCell ref="D50:E50"/>
    <mergeCell ref="A42:F42"/>
    <mergeCell ref="A43:F43"/>
    <mergeCell ref="C23:C25"/>
    <mergeCell ref="A31:C31"/>
    <mergeCell ref="A41:G41"/>
    <mergeCell ref="A36:C36"/>
    <mergeCell ref="A32:C32"/>
    <mergeCell ref="A35:C35"/>
    <mergeCell ref="A27:C27"/>
    <mergeCell ref="A23:A25"/>
    <mergeCell ref="B23:B25"/>
  </mergeCells>
  <dataValidations count="3">
    <dataValidation type="list" allowBlank="1" showInputMessage="1" showErrorMessage="1" sqref="H32">
      <formula1>$H$28:$H$32</formula1>
    </dataValidation>
    <dataValidation type="list" allowBlank="1" showInputMessage="1" showErrorMessage="1" sqref="H28:H30">
      <formula1>$H$24:$H$28</formula1>
    </dataValidation>
    <dataValidation type="list" allowBlank="1" showInputMessage="1" showErrorMessage="1" sqref="H34">
      <formula1>$H$23:$H$24</formula1>
    </dataValidation>
  </dataValidations>
  <printOptions horizontalCentered="1"/>
  <pageMargins left="0.23622047244094491" right="0.23622047244094491" top="0.78740157480314965" bottom="0.39370078740157483" header="0.15748031496062992" footer="0.15748031496062992"/>
  <pageSetup paperSize="9" scale="4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РНЦ </vt:lpstr>
      <vt:lpstr>'РНЦ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2024-01-12T07:07:04Z</dcterms:modified>
</cp:coreProperties>
</file>